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32" windowWidth="14628" windowHeight="873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88" i="1"/>
  <c r="D23"/>
  <c r="D22"/>
  <c r="E22" s="1"/>
  <c r="D18"/>
  <c r="D17"/>
  <c r="E17" s="1"/>
  <c r="D136"/>
  <c r="D131"/>
  <c r="D126"/>
  <c r="D113"/>
  <c r="E113" s="1"/>
  <c r="D108"/>
  <c r="D103"/>
  <c r="E103"/>
  <c r="D99"/>
  <c r="D98"/>
  <c r="D94"/>
  <c r="E94"/>
  <c r="D93"/>
  <c r="D89"/>
  <c r="D13"/>
  <c r="E13" s="1"/>
  <c r="D12"/>
  <c r="E12" s="1"/>
  <c r="E23"/>
  <c r="D44"/>
  <c r="E44" s="1"/>
  <c r="D45"/>
  <c r="E45" s="1"/>
  <c r="D155"/>
  <c r="E155" s="1"/>
  <c r="D151"/>
  <c r="D147"/>
  <c r="E147"/>
  <c r="D114"/>
  <c r="D109"/>
  <c r="E109" s="1"/>
  <c r="D104"/>
  <c r="E114"/>
  <c r="E108"/>
  <c r="E104"/>
  <c r="D77"/>
  <c r="E77" s="1"/>
  <c r="D76"/>
  <c r="D72"/>
  <c r="E72"/>
  <c r="D71"/>
  <c r="E71"/>
  <c r="D67"/>
  <c r="E67"/>
  <c r="D66"/>
  <c r="E66" s="1"/>
  <c r="E76"/>
  <c r="E18"/>
  <c r="D7"/>
  <c r="E7" s="1"/>
  <c r="D8"/>
  <c r="E8" s="1"/>
  <c r="E151"/>
  <c r="D130"/>
  <c r="E131"/>
  <c r="D135"/>
  <c r="E135" s="1"/>
  <c r="D125"/>
  <c r="E136"/>
  <c r="E130"/>
  <c r="E126"/>
  <c r="E125"/>
  <c r="E98"/>
  <c r="E99"/>
  <c r="E93"/>
  <c r="E88"/>
  <c r="E89"/>
  <c r="D62"/>
  <c r="E62" s="1"/>
  <c r="D57"/>
  <c r="E57" s="1"/>
  <c r="D52"/>
  <c r="E52" s="1"/>
  <c r="D40"/>
  <c r="E40"/>
  <c r="D35"/>
  <c r="E35" s="1"/>
  <c r="D34"/>
  <c r="E34" s="1"/>
  <c r="D30"/>
  <c r="E30" s="1"/>
  <c r="D29"/>
  <c r="E29" s="1"/>
  <c r="D61"/>
  <c r="E61" s="1"/>
  <c r="D56"/>
  <c r="E56" s="1"/>
  <c r="D51"/>
  <c r="E51" s="1"/>
  <c r="D39"/>
  <c r="E39" s="1"/>
</calcChain>
</file>

<file path=xl/sharedStrings.xml><?xml version="1.0" encoding="utf-8"?>
<sst xmlns="http://schemas.openxmlformats.org/spreadsheetml/2006/main" count="324" uniqueCount="55">
  <si>
    <t>SUR ROUTE  / ON-ROAD:</t>
  </si>
  <si>
    <t>"Standard"</t>
  </si>
  <si>
    <t>Pouces / Inches</t>
  </si>
  <si>
    <t>Vide / Blank</t>
  </si>
  <si>
    <t>METRIQUE / METRIC</t>
  </si>
  <si>
    <t>NUMERIQUE / NUMERIC</t>
  </si>
  <si>
    <t>mm / mm</t>
  </si>
  <si>
    <t>Ratio / Ratio</t>
  </si>
  <si>
    <t>HORS ROUTE / OFF-ROAD</t>
  </si>
  <si>
    <t xml:space="preserve"> </t>
  </si>
  <si>
    <t>ie: 195/65 R15</t>
  </si>
  <si>
    <t>ie: 29 x 9,5 - 15</t>
  </si>
  <si>
    <t>ie: 7.5 R16 LT D</t>
  </si>
  <si>
    <t>ie:  21 x 7 - 10</t>
  </si>
  <si>
    <t>ie: 165/70 R10</t>
  </si>
  <si>
    <t>"Optimum"</t>
  </si>
  <si>
    <t>NON-METRIQUE / NON-METRIC</t>
  </si>
  <si>
    <t>vide / void</t>
  </si>
  <si>
    <t>ie: 305/70 R22,5</t>
  </si>
  <si>
    <t>ie: 12,5-20</t>
  </si>
  <si>
    <t>ie: 32 x 14 - 15</t>
  </si>
  <si>
    <t>ie: 14,00 - 24</t>
  </si>
  <si>
    <t>ie: 48 x 20,00 - 24</t>
  </si>
  <si>
    <t>ie: 385/65 R22,5</t>
  </si>
  <si>
    <t>Vert / Green :</t>
  </si>
  <si>
    <t>ie: 550x35</t>
  </si>
  <si>
    <t>ie: 22 x 1 3/8</t>
  </si>
  <si>
    <t>ETRTO / ETRTO</t>
  </si>
  <si>
    <t>ie: 37-490</t>
  </si>
  <si>
    <t>SUR ROUTE BLEU / ON-ROAD - BLUE</t>
  </si>
  <si>
    <t>MOINS de 3,5 tonnes / LESS THAN 3.5t</t>
  </si>
  <si>
    <t>PLUS de 3,5 tonnes / MORE THAN 3.5t</t>
  </si>
  <si>
    <t>Véhicule Vert / Green Vehicle</t>
  </si>
  <si>
    <t>HORS ROUTE  / ON-ROAD:</t>
  </si>
  <si>
    <t>Largeur pneu / Tyre width</t>
  </si>
  <si>
    <t>Diam. Jante / Rim diameter</t>
  </si>
  <si>
    <t>Diam. du pneu / Tyre diameter</t>
  </si>
  <si>
    <t>Largeur du pneu / Tyre width</t>
  </si>
  <si>
    <t>Diam. jante / Rim diameter</t>
  </si>
  <si>
    <t>Largeur Pneu/ Tyre width</t>
  </si>
  <si>
    <t>Diam. Du pneu / Tyre diameter</t>
  </si>
  <si>
    <t>Diam. int. pneu / Inside tyre diameter</t>
  </si>
  <si>
    <t>ie: 205/50 R17</t>
  </si>
  <si>
    <t>Coups de</t>
  </si>
  <si>
    <t>pompe 100ml</t>
  </si>
  <si>
    <t>AUTOMOBILES &amp; VEHICULES UTILITAIRES LEGERS / CARS &amp; LIGHT VANS</t>
  </si>
  <si>
    <t>ie:  25 x 8 - 17</t>
  </si>
  <si>
    <t>MOTOS &amp; QUAD / MOTOCYCLE &amp; ATV</t>
  </si>
  <si>
    <t xml:space="preserve">Camion &amp; Bus &gt;3,5t / Truck &amp; Bus &gt;3,5t </t>
  </si>
  <si>
    <t>UTILITAIRE &amp; PETIT CAMION &lt;3,5t / COMMERCIAL SMALL TRUCK &lt;3,5t</t>
  </si>
  <si>
    <t>ENGINS AGRICOLES ET DE CHANTIER / AGRICULTURAL AND CONSTRUCTION MACHINERY</t>
  </si>
  <si>
    <t>VEHICULES DE LOISIRS / LEISURE VEHICLES</t>
  </si>
  <si>
    <t xml:space="preserve">WML 78 </t>
  </si>
  <si>
    <t>WHR67 HORS ROUTE / OFF-ROAD - RED</t>
  </si>
  <si>
    <r>
      <rPr>
        <b/>
        <sz val="28"/>
        <color rgb="FF00B0F0"/>
        <rFont val="Calibri"/>
        <family val="2"/>
        <scheme val="minor"/>
      </rPr>
      <t>WR72</t>
    </r>
    <r>
      <rPr>
        <b/>
        <sz val="28"/>
        <color theme="1"/>
        <rFont val="Calibri"/>
        <family val="2"/>
        <scheme val="minor"/>
      </rPr>
      <t xml:space="preserve"> OU </t>
    </r>
    <r>
      <rPr>
        <b/>
        <sz val="28"/>
        <color rgb="FFFF0000"/>
        <rFont val="Calibri"/>
        <family val="2"/>
        <scheme val="minor"/>
      </rPr>
      <t>WHR67</t>
    </r>
    <r>
      <rPr>
        <b/>
        <sz val="28"/>
        <color theme="1"/>
        <rFont val="Calibri"/>
        <family val="2"/>
        <scheme val="minor"/>
      </rPr>
      <t xml:space="preserve"> SUR ROUTE BLEU ET HORS ROUTE / ON-ROAD - BLUE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</si>
</sst>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8"/>
      <color rgb="FF00B050"/>
      <name val="Calibri"/>
      <family val="2"/>
      <scheme val="minor"/>
    </font>
    <font>
      <b/>
      <sz val="28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164" fontId="0" fillId="0" borderId="0" xfId="0" applyNumberFormat="1"/>
    <xf numFmtId="0" fontId="6" fillId="0" borderId="0" xfId="0" applyFont="1"/>
    <xf numFmtId="0" fontId="1" fillId="0" borderId="0" xfId="0" applyFont="1"/>
    <xf numFmtId="165" fontId="0" fillId="0" borderId="0" xfId="0" applyNumberFormat="1"/>
    <xf numFmtId="165" fontId="2" fillId="0" borderId="0" xfId="0" applyNumberFormat="1" applyFont="1"/>
    <xf numFmtId="165" fontId="1" fillId="0" borderId="0" xfId="0" applyNumberFormat="1" applyFont="1"/>
    <xf numFmtId="0" fontId="7" fillId="0" borderId="0" xfId="0" applyFont="1"/>
    <xf numFmtId="164" fontId="2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9" fillId="0" borderId="0" xfId="0" applyNumberFormat="1" applyFont="1"/>
    <xf numFmtId="0" fontId="10" fillId="0" borderId="0" xfId="0" applyFont="1"/>
    <xf numFmtId="165" fontId="10" fillId="0" borderId="0" xfId="0" applyNumberFormat="1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5"/>
  <sheetViews>
    <sheetView tabSelected="1" workbookViewId="0">
      <selection activeCell="C15" sqref="C15"/>
    </sheetView>
  </sheetViews>
  <sheetFormatPr baseColWidth="10" defaultRowHeight="14.4"/>
  <cols>
    <col min="1" max="1" width="31.88671875" customWidth="1"/>
    <col min="2" max="2" width="55.44140625" customWidth="1"/>
    <col min="3" max="3" width="50.6640625" bestFit="1" customWidth="1"/>
    <col min="4" max="4" width="34" customWidth="1"/>
  </cols>
  <sheetData>
    <row r="1" spans="1:6" ht="36.6">
      <c r="A1" s="33" t="s">
        <v>54</v>
      </c>
      <c r="B1" s="33"/>
      <c r="C1" s="33"/>
      <c r="D1" s="33"/>
    </row>
    <row r="2" spans="1:6" ht="15.6">
      <c r="A2" s="27" t="s">
        <v>30</v>
      </c>
      <c r="B2" s="7"/>
      <c r="C2" s="27" t="s">
        <v>30</v>
      </c>
      <c r="D2" s="16"/>
    </row>
    <row r="3" spans="1:6">
      <c r="A3" s="1" t="s">
        <v>45</v>
      </c>
      <c r="B3" s="1"/>
      <c r="C3" s="17"/>
      <c r="D3" s="19"/>
      <c r="E3" s="15" t="s">
        <v>43</v>
      </c>
    </row>
    <row r="4" spans="1:6">
      <c r="A4" s="26" t="s">
        <v>0</v>
      </c>
      <c r="B4" s="26" t="s">
        <v>4</v>
      </c>
      <c r="C4" s="22" t="s">
        <v>42</v>
      </c>
      <c r="D4" s="9"/>
      <c r="E4" s="14" t="s">
        <v>44</v>
      </c>
    </row>
    <row r="5" spans="1:6">
      <c r="A5" s="4" t="s">
        <v>39</v>
      </c>
      <c r="B5" s="4" t="s">
        <v>7</v>
      </c>
      <c r="C5" t="s">
        <v>35</v>
      </c>
      <c r="D5" s="9"/>
    </row>
    <row r="6" spans="1:6">
      <c r="A6" s="2" t="s">
        <v>6</v>
      </c>
      <c r="B6" s="2" t="s">
        <v>3</v>
      </c>
      <c r="C6" s="2" t="s">
        <v>2</v>
      </c>
      <c r="D6" s="9"/>
    </row>
    <row r="7" spans="1:6">
      <c r="A7" s="12">
        <v>205</v>
      </c>
      <c r="B7" s="12">
        <v>55</v>
      </c>
      <c r="C7" s="12">
        <v>16</v>
      </c>
      <c r="D7" s="9">
        <f>A7*((A7*(B7/100)*2)+(C7*25.4))*(0.003/100)</f>
        <v>3.8861850000000002</v>
      </c>
      <c r="E7" s="13">
        <f>D7</f>
        <v>3.8861850000000002</v>
      </c>
      <c r="F7" t="s">
        <v>1</v>
      </c>
    </row>
    <row r="8" spans="1:6">
      <c r="A8" s="12">
        <v>205</v>
      </c>
      <c r="B8" s="12">
        <v>50</v>
      </c>
      <c r="C8" s="12">
        <v>17</v>
      </c>
      <c r="D8" s="9">
        <f>A8*((A8*(B8/100)*2)+(C8*25.4))*(0.0038/100)</f>
        <v>4.9606719999999997</v>
      </c>
      <c r="E8" s="13">
        <f>D8</f>
        <v>4.9606719999999997</v>
      </c>
      <c r="F8" t="s">
        <v>15</v>
      </c>
    </row>
    <row r="9" spans="1:6">
      <c r="A9" s="26" t="s">
        <v>0</v>
      </c>
      <c r="B9" s="26" t="s">
        <v>16</v>
      </c>
      <c r="C9" s="22" t="s">
        <v>46</v>
      </c>
      <c r="D9" s="9"/>
    </row>
    <row r="10" spans="1:6">
      <c r="A10" s="2" t="s">
        <v>36</v>
      </c>
      <c r="B10" s="4" t="s">
        <v>37</v>
      </c>
      <c r="C10" t="s">
        <v>35</v>
      </c>
      <c r="D10" s="9"/>
    </row>
    <row r="11" spans="1:6">
      <c r="A11" s="2" t="s">
        <v>2</v>
      </c>
      <c r="B11" s="2" t="s">
        <v>2</v>
      </c>
      <c r="C11" t="s">
        <v>2</v>
      </c>
      <c r="D11" s="9"/>
    </row>
    <row r="12" spans="1:6">
      <c r="A12" s="12">
        <v>25</v>
      </c>
      <c r="B12" s="12">
        <v>8</v>
      </c>
      <c r="C12" s="12">
        <v>17</v>
      </c>
      <c r="D12" s="9">
        <f>((A12*25.4)*(B12*25.4)*(0.003/100))</f>
        <v>3.8709600000000002</v>
      </c>
      <c r="E12" s="13">
        <f>D12</f>
        <v>3.8709600000000002</v>
      </c>
      <c r="F12" t="s">
        <v>1</v>
      </c>
    </row>
    <row r="13" spans="1:6">
      <c r="A13" s="12">
        <v>25</v>
      </c>
      <c r="B13" s="12">
        <v>8</v>
      </c>
      <c r="C13" s="12">
        <v>17</v>
      </c>
      <c r="D13" s="9">
        <f>((A13*25.4)*(B13*25.4)*(0.0038/100))</f>
        <v>4.9032160000000005</v>
      </c>
      <c r="E13" s="13">
        <f>D13</f>
        <v>4.9032160000000005</v>
      </c>
      <c r="F13" t="s">
        <v>15</v>
      </c>
    </row>
    <row r="14" spans="1:6">
      <c r="A14" s="21" t="s">
        <v>33</v>
      </c>
      <c r="B14" s="21" t="s">
        <v>4</v>
      </c>
      <c r="C14" s="5" t="s">
        <v>42</v>
      </c>
      <c r="D14" s="9"/>
    </row>
    <row r="15" spans="1:6">
      <c r="A15" s="4" t="s">
        <v>39</v>
      </c>
      <c r="B15" s="4" t="s">
        <v>7</v>
      </c>
      <c r="C15" t="s">
        <v>35</v>
      </c>
      <c r="D15" s="9"/>
    </row>
    <row r="16" spans="1:6">
      <c r="A16" s="2" t="s">
        <v>6</v>
      </c>
      <c r="B16" s="2" t="s">
        <v>3</v>
      </c>
      <c r="C16" s="2" t="s">
        <v>2</v>
      </c>
      <c r="D16" s="9"/>
    </row>
    <row r="17" spans="1:10">
      <c r="A17" s="12">
        <v>190</v>
      </c>
      <c r="B17" s="12">
        <v>55</v>
      </c>
      <c r="C17" s="12">
        <v>17</v>
      </c>
      <c r="D17" s="9">
        <f>A17*((A17*(B17/100)*2)+(C17*25.4))*(0.006/100)</f>
        <v>7.3051199999999996</v>
      </c>
      <c r="E17" s="13">
        <f>D17</f>
        <v>7.3051199999999996</v>
      </c>
      <c r="F17" t="s">
        <v>1</v>
      </c>
    </row>
    <row r="18" spans="1:10">
      <c r="A18" s="12">
        <v>205</v>
      </c>
      <c r="B18" s="12">
        <v>50</v>
      </c>
      <c r="C18" s="12">
        <v>17</v>
      </c>
      <c r="D18" s="9">
        <f>A18*((A18*(B18/100)*2)+(C18*25.4))*(0.0076/100)</f>
        <v>9.9213439999999995</v>
      </c>
      <c r="E18" s="13">
        <f>D18</f>
        <v>9.9213439999999995</v>
      </c>
      <c r="F18" t="s">
        <v>15</v>
      </c>
    </row>
    <row r="19" spans="1:10">
      <c r="A19" s="21" t="s">
        <v>8</v>
      </c>
      <c r="B19" s="21" t="s">
        <v>16</v>
      </c>
      <c r="C19" s="5" t="s">
        <v>46</v>
      </c>
      <c r="D19" s="9"/>
    </row>
    <row r="20" spans="1:10">
      <c r="A20" s="2" t="s">
        <v>36</v>
      </c>
      <c r="B20" s="4" t="s">
        <v>37</v>
      </c>
      <c r="C20" t="s">
        <v>38</v>
      </c>
      <c r="D20" s="9"/>
    </row>
    <row r="21" spans="1:10">
      <c r="A21" s="2" t="s">
        <v>2</v>
      </c>
      <c r="B21" s="2" t="s">
        <v>2</v>
      </c>
      <c r="C21" t="s">
        <v>2</v>
      </c>
      <c r="D21" s="9"/>
    </row>
    <row r="22" spans="1:10">
      <c r="A22" s="12">
        <v>25</v>
      </c>
      <c r="B22" s="12">
        <v>8</v>
      </c>
      <c r="C22" s="12">
        <v>17</v>
      </c>
      <c r="D22" s="9">
        <f>((A22*25.4)*(B22*25.4)*(0.006/100))</f>
        <v>7.7419200000000004</v>
      </c>
      <c r="E22" s="13">
        <f>D22</f>
        <v>7.7419200000000004</v>
      </c>
      <c r="F22" t="s">
        <v>1</v>
      </c>
    </row>
    <row r="23" spans="1:10">
      <c r="A23" s="12">
        <v>25</v>
      </c>
      <c r="B23" s="12">
        <v>8</v>
      </c>
      <c r="C23" s="12">
        <v>17</v>
      </c>
      <c r="D23" s="9">
        <f>((A23*25.4)*(B23*25.4)*(0.0076/100))</f>
        <v>9.8064320000000009</v>
      </c>
      <c r="E23" s="13">
        <f>D23</f>
        <v>9.8064320000000009</v>
      </c>
      <c r="F23" t="s">
        <v>15</v>
      </c>
    </row>
    <row r="24" spans="1:10">
      <c r="D24" s="9"/>
    </row>
    <row r="25" spans="1:10" ht="36.6">
      <c r="A25" s="25" t="s">
        <v>47</v>
      </c>
      <c r="B25" s="25"/>
      <c r="C25" s="1"/>
      <c r="D25" s="10"/>
      <c r="E25" s="15" t="s">
        <v>43</v>
      </c>
    </row>
    <row r="26" spans="1:10">
      <c r="A26" s="26" t="s">
        <v>0</v>
      </c>
      <c r="B26" s="26" t="s">
        <v>4</v>
      </c>
      <c r="C26" s="22" t="s">
        <v>14</v>
      </c>
      <c r="D26" s="9"/>
      <c r="E26" s="14" t="s">
        <v>44</v>
      </c>
    </row>
    <row r="27" spans="1:10">
      <c r="A27" s="4" t="s">
        <v>34</v>
      </c>
      <c r="B27" s="4" t="s">
        <v>7</v>
      </c>
      <c r="C27" s="4" t="s">
        <v>35</v>
      </c>
      <c r="D27" s="9"/>
    </row>
    <row r="28" spans="1:10">
      <c r="A28" s="2" t="s">
        <v>6</v>
      </c>
      <c r="B28" s="2" t="s">
        <v>3</v>
      </c>
      <c r="C28" s="2" t="s">
        <v>2</v>
      </c>
      <c r="D28" s="9"/>
    </row>
    <row r="29" spans="1:10">
      <c r="A29" s="12">
        <v>195</v>
      </c>
      <c r="B29" s="12">
        <v>75</v>
      </c>
      <c r="C29" s="12">
        <v>16</v>
      </c>
      <c r="D29" s="9">
        <f>A29*((A29*(B29/100)*2)+(C29*25.4))*(0.0032/100)</f>
        <v>4.3611360000000001</v>
      </c>
      <c r="E29" s="13">
        <f>D29</f>
        <v>4.3611360000000001</v>
      </c>
      <c r="F29" t="s">
        <v>1</v>
      </c>
    </row>
    <row r="30" spans="1:10">
      <c r="A30" s="12">
        <v>155</v>
      </c>
      <c r="B30" s="12">
        <v>65</v>
      </c>
      <c r="C30" s="12">
        <v>14</v>
      </c>
      <c r="D30" s="9">
        <f>A30*((A30*(B30/100)*2)+(C30*25.4))*(0.004/100)</f>
        <v>3.4540199999999999</v>
      </c>
      <c r="E30" s="13">
        <f>D30</f>
        <v>3.4540199999999999</v>
      </c>
      <c r="F30" t="s">
        <v>15</v>
      </c>
    </row>
    <row r="31" spans="1:10">
      <c r="A31" s="26" t="s">
        <v>0</v>
      </c>
      <c r="B31" s="26" t="s">
        <v>16</v>
      </c>
      <c r="C31" s="22" t="s">
        <v>13</v>
      </c>
      <c r="D31" s="9"/>
    </row>
    <row r="32" spans="1:10">
      <c r="A32" s="2" t="s">
        <v>36</v>
      </c>
      <c r="B32" s="4" t="s">
        <v>37</v>
      </c>
      <c r="C32" t="s">
        <v>35</v>
      </c>
      <c r="D32" s="9"/>
      <c r="J32" t="s">
        <v>9</v>
      </c>
    </row>
    <row r="33" spans="1:9">
      <c r="A33" s="2" t="s">
        <v>2</v>
      </c>
      <c r="B33" s="2" t="s">
        <v>2</v>
      </c>
      <c r="C33" t="s">
        <v>2</v>
      </c>
      <c r="D33" s="9"/>
    </row>
    <row r="34" spans="1:9">
      <c r="A34" s="12">
        <v>21</v>
      </c>
      <c r="B34" s="12">
        <v>7</v>
      </c>
      <c r="C34" s="12">
        <v>10</v>
      </c>
      <c r="D34" s="9">
        <f>((A34*25.4)*(B34*25.4)*(0.0032/100))</f>
        <v>3.0348326399999994</v>
      </c>
      <c r="E34" s="13">
        <f>D34</f>
        <v>3.0348326399999994</v>
      </c>
      <c r="F34" t="s">
        <v>1</v>
      </c>
    </row>
    <row r="35" spans="1:9">
      <c r="A35" s="12">
        <v>21</v>
      </c>
      <c r="B35" s="12">
        <v>7</v>
      </c>
      <c r="C35" s="12">
        <v>10</v>
      </c>
      <c r="D35" s="9">
        <f>((A35*25.4)*(B35*25.4)*(0.004/100))</f>
        <v>3.7935407999999997</v>
      </c>
      <c r="E35" s="13">
        <f>D35</f>
        <v>3.7935407999999997</v>
      </c>
      <c r="F35" t="s">
        <v>15</v>
      </c>
    </row>
    <row r="36" spans="1:9">
      <c r="A36" s="21" t="s">
        <v>8</v>
      </c>
      <c r="B36" s="21" t="s">
        <v>4</v>
      </c>
      <c r="C36" s="5" t="s">
        <v>14</v>
      </c>
      <c r="D36" s="9"/>
    </row>
    <row r="37" spans="1:9">
      <c r="A37" s="4" t="s">
        <v>37</v>
      </c>
      <c r="B37" s="4" t="s">
        <v>7</v>
      </c>
      <c r="C37" s="4" t="s">
        <v>38</v>
      </c>
      <c r="D37" s="9"/>
    </row>
    <row r="38" spans="1:9">
      <c r="A38" s="2" t="s">
        <v>6</v>
      </c>
      <c r="B38" s="2" t="s">
        <v>3</v>
      </c>
      <c r="C38" s="2" t="s">
        <v>2</v>
      </c>
      <c r="D38" s="9"/>
    </row>
    <row r="39" spans="1:9">
      <c r="A39" s="12">
        <v>190</v>
      </c>
      <c r="B39" s="12">
        <v>55</v>
      </c>
      <c r="C39" s="12">
        <v>17</v>
      </c>
      <c r="D39" s="9">
        <f>A39*((A39*(B39/100)*2)+(C39*25.4))*(0.006/100)</f>
        <v>7.3051199999999996</v>
      </c>
      <c r="E39" s="13">
        <f>D39</f>
        <v>7.3051199999999996</v>
      </c>
      <c r="F39" t="s">
        <v>1</v>
      </c>
    </row>
    <row r="40" spans="1:9">
      <c r="A40" s="12">
        <v>165</v>
      </c>
      <c r="B40" s="12">
        <v>70</v>
      </c>
      <c r="C40" s="12">
        <v>10</v>
      </c>
      <c r="D40" s="9">
        <f>A40*((A40*(B40/100)*2)+(C40*25.4))*(0.0076/100)</f>
        <v>6.0819000000000001</v>
      </c>
      <c r="E40" s="13">
        <f>D40</f>
        <v>6.0819000000000001</v>
      </c>
      <c r="F40" t="s">
        <v>15</v>
      </c>
      <c r="I40" t="s">
        <v>9</v>
      </c>
    </row>
    <row r="41" spans="1:9">
      <c r="A41" s="21" t="s">
        <v>8</v>
      </c>
      <c r="B41" s="21" t="s">
        <v>16</v>
      </c>
      <c r="C41" s="5" t="s">
        <v>13</v>
      </c>
      <c r="D41" s="9"/>
    </row>
    <row r="42" spans="1:9">
      <c r="A42" s="2" t="s">
        <v>36</v>
      </c>
      <c r="B42" s="4" t="s">
        <v>37</v>
      </c>
      <c r="C42" s="4" t="s">
        <v>38</v>
      </c>
      <c r="D42" s="9"/>
    </row>
    <row r="43" spans="1:9">
      <c r="A43" s="2" t="s">
        <v>2</v>
      </c>
      <c r="B43" s="2" t="s">
        <v>2</v>
      </c>
      <c r="C43" t="s">
        <v>2</v>
      </c>
      <c r="D43" s="9"/>
    </row>
    <row r="44" spans="1:9">
      <c r="A44" s="12">
        <v>21</v>
      </c>
      <c r="B44" s="12">
        <v>7</v>
      </c>
      <c r="C44" s="12">
        <v>10</v>
      </c>
      <c r="D44" s="9">
        <f>((A44*25.4)*(B44*25.4)*(0.006/100))</f>
        <v>5.6903111999999991</v>
      </c>
      <c r="E44" s="13">
        <f>D44</f>
        <v>5.6903111999999991</v>
      </c>
      <c r="F44" t="s">
        <v>1</v>
      </c>
    </row>
    <row r="45" spans="1:9">
      <c r="A45" s="12">
        <v>21</v>
      </c>
      <c r="B45" s="12">
        <v>7</v>
      </c>
      <c r="C45" s="12">
        <v>10</v>
      </c>
      <c r="D45" s="9">
        <f>((A45*25.4)*(B45*25.4)*(0.0076/100))</f>
        <v>7.2077275199999997</v>
      </c>
      <c r="E45" s="13">
        <f>D45</f>
        <v>7.2077275199999997</v>
      </c>
      <c r="F45" t="s">
        <v>15</v>
      </c>
    </row>
    <row r="46" spans="1:9">
      <c r="D46" s="9"/>
    </row>
    <row r="47" spans="1:9" ht="36.6">
      <c r="A47" s="25" t="s">
        <v>49</v>
      </c>
      <c r="B47" s="25"/>
      <c r="C47" s="1"/>
      <c r="D47" s="10"/>
      <c r="E47" s="15" t="s">
        <v>43</v>
      </c>
    </row>
    <row r="48" spans="1:9">
      <c r="A48" s="26" t="s">
        <v>0</v>
      </c>
      <c r="B48" s="26" t="s">
        <v>4</v>
      </c>
      <c r="C48" s="22" t="s">
        <v>10</v>
      </c>
      <c r="D48" s="9"/>
      <c r="E48" s="14" t="s">
        <v>44</v>
      </c>
    </row>
    <row r="49" spans="1:6">
      <c r="A49" s="4" t="s">
        <v>37</v>
      </c>
      <c r="B49" s="4" t="s">
        <v>7</v>
      </c>
      <c r="C49" s="4" t="s">
        <v>38</v>
      </c>
      <c r="D49" s="9"/>
    </row>
    <row r="50" spans="1:6">
      <c r="A50" s="2" t="s">
        <v>6</v>
      </c>
      <c r="B50" s="2" t="s">
        <v>3</v>
      </c>
      <c r="C50" s="2" t="s">
        <v>2</v>
      </c>
      <c r="D50" s="9"/>
    </row>
    <row r="51" spans="1:6">
      <c r="A51" s="12">
        <v>195</v>
      </c>
      <c r="B51" s="12">
        <v>75</v>
      </c>
      <c r="C51" s="12">
        <v>16</v>
      </c>
      <c r="D51" s="9">
        <f>A51*((A51*(B51/100)*2)+(C51*25.4))*(0.0038/100)</f>
        <v>5.1788490000000005</v>
      </c>
      <c r="E51" s="13">
        <f>D51</f>
        <v>5.1788490000000005</v>
      </c>
      <c r="F51" t="s">
        <v>1</v>
      </c>
    </row>
    <row r="52" spans="1:6">
      <c r="A52" s="12">
        <v>195</v>
      </c>
      <c r="B52" s="12">
        <v>65</v>
      </c>
      <c r="C52" s="12">
        <v>15</v>
      </c>
      <c r="D52" s="9">
        <f>A52*((A52*(B52/100)*2)+(C52*25.4))*(0.0048/100)</f>
        <v>5.9389199999999995</v>
      </c>
      <c r="E52" s="13">
        <f>D52</f>
        <v>5.9389199999999995</v>
      </c>
      <c r="F52" t="s">
        <v>15</v>
      </c>
    </row>
    <row r="53" spans="1:6">
      <c r="A53" s="26" t="s">
        <v>0</v>
      </c>
      <c r="B53" s="26" t="s">
        <v>16</v>
      </c>
      <c r="C53" s="22" t="s">
        <v>11</v>
      </c>
      <c r="D53" s="9"/>
    </row>
    <row r="54" spans="1:6">
      <c r="A54" s="2" t="s">
        <v>36</v>
      </c>
      <c r="B54" s="4" t="s">
        <v>37</v>
      </c>
      <c r="C54" t="s">
        <v>38</v>
      </c>
      <c r="D54" s="9"/>
    </row>
    <row r="55" spans="1:6">
      <c r="A55" s="2" t="s">
        <v>2</v>
      </c>
      <c r="B55" s="2" t="s">
        <v>2</v>
      </c>
      <c r="C55" t="s">
        <v>2</v>
      </c>
      <c r="D55" s="9"/>
    </row>
    <row r="56" spans="1:6">
      <c r="A56" s="12">
        <v>29</v>
      </c>
      <c r="B56" s="12">
        <v>9.5</v>
      </c>
      <c r="C56" s="12">
        <v>15</v>
      </c>
      <c r="D56" s="9">
        <f>((A56*25.4)*(B56*25.4)*(0.0038/100))</f>
        <v>6.7541800399999987</v>
      </c>
      <c r="E56" s="13">
        <f>D56</f>
        <v>6.7541800399999987</v>
      </c>
      <c r="F56" t="s">
        <v>1</v>
      </c>
    </row>
    <row r="57" spans="1:6">
      <c r="A57" s="12">
        <v>29</v>
      </c>
      <c r="B57" s="12">
        <v>9.5</v>
      </c>
      <c r="C57" s="12">
        <v>15</v>
      </c>
      <c r="D57" s="9">
        <f>((A57*25.4)*(B57*25.4)*(0.0048/100))</f>
        <v>8.5315958399999978</v>
      </c>
      <c r="E57" s="13">
        <f>D57</f>
        <v>8.5315958399999978</v>
      </c>
      <c r="F57" t="s">
        <v>15</v>
      </c>
    </row>
    <row r="58" spans="1:6">
      <c r="A58" s="26" t="s">
        <v>0</v>
      </c>
      <c r="B58" s="26" t="s">
        <v>5</v>
      </c>
      <c r="C58" s="22" t="s">
        <v>12</v>
      </c>
      <c r="D58" s="9"/>
    </row>
    <row r="59" spans="1:6">
      <c r="A59" s="2" t="s">
        <v>9</v>
      </c>
      <c r="B59" s="4" t="s">
        <v>37</v>
      </c>
      <c r="C59" t="s">
        <v>35</v>
      </c>
      <c r="D59" s="9"/>
    </row>
    <row r="60" spans="1:6">
      <c r="A60" s="2" t="s">
        <v>9</v>
      </c>
      <c r="B60" s="2" t="s">
        <v>2</v>
      </c>
      <c r="C60" t="s">
        <v>2</v>
      </c>
      <c r="D60" s="9"/>
    </row>
    <row r="61" spans="1:6">
      <c r="A61" t="s">
        <v>17</v>
      </c>
      <c r="B61" s="12">
        <v>7.5</v>
      </c>
      <c r="C61" s="12">
        <v>16</v>
      </c>
      <c r="D61" s="9">
        <f>((B61*25.4)*((C61+B61)*25.4))*(0.0038/100)</f>
        <v>4.3209591000000005</v>
      </c>
      <c r="E61" s="13">
        <f>D61</f>
        <v>4.3209591000000005</v>
      </c>
      <c r="F61" t="s">
        <v>1</v>
      </c>
    </row>
    <row r="62" spans="1:6">
      <c r="A62" t="s">
        <v>17</v>
      </c>
      <c r="B62" s="12">
        <v>7.5</v>
      </c>
      <c r="C62" s="12">
        <v>16</v>
      </c>
      <c r="D62" s="9">
        <f>((B62*25.4)*((C62+B62)*25.4))*(0.0048/100)</f>
        <v>5.4580535999999995</v>
      </c>
      <c r="E62" s="13">
        <f>D62</f>
        <v>5.4580535999999995</v>
      </c>
      <c r="F62" t="s">
        <v>15</v>
      </c>
    </row>
    <row r="63" spans="1:6">
      <c r="A63" s="21" t="s">
        <v>33</v>
      </c>
      <c r="B63" s="21" t="s">
        <v>4</v>
      </c>
      <c r="C63" s="5" t="s">
        <v>10</v>
      </c>
      <c r="D63" s="9"/>
    </row>
    <row r="64" spans="1:6">
      <c r="A64" s="4" t="s">
        <v>37</v>
      </c>
      <c r="B64" s="4" t="s">
        <v>7</v>
      </c>
      <c r="C64" s="4" t="s">
        <v>35</v>
      </c>
      <c r="D64" s="9"/>
    </row>
    <row r="65" spans="1:6">
      <c r="A65" s="2" t="s">
        <v>6</v>
      </c>
      <c r="B65" s="2" t="s">
        <v>3</v>
      </c>
      <c r="C65" s="2" t="s">
        <v>2</v>
      </c>
      <c r="D65" s="9"/>
    </row>
    <row r="66" spans="1:6">
      <c r="A66" s="12">
        <v>195</v>
      </c>
      <c r="B66" s="12">
        <v>65</v>
      </c>
      <c r="C66" s="12">
        <v>15</v>
      </c>
      <c r="D66" s="9">
        <f>A66*((A66*(B66/100)*2)+(C66*25.4))*(0.0057/100)</f>
        <v>7.0524675000000006</v>
      </c>
      <c r="E66" s="13">
        <f>D66</f>
        <v>7.0524675000000006</v>
      </c>
      <c r="F66" t="s">
        <v>1</v>
      </c>
    </row>
    <row r="67" spans="1:6">
      <c r="A67" s="12">
        <v>195</v>
      </c>
      <c r="B67" s="12">
        <v>65</v>
      </c>
      <c r="C67" s="12">
        <v>15</v>
      </c>
      <c r="D67" s="9">
        <f>A67*((A67*(B67/100)*2)+(C67*25.4))*(0.0066/100)</f>
        <v>8.1660149999999998</v>
      </c>
      <c r="E67" s="13">
        <f>D67</f>
        <v>8.1660149999999998</v>
      </c>
      <c r="F67" t="s">
        <v>15</v>
      </c>
    </row>
    <row r="68" spans="1:6">
      <c r="A68" s="21" t="s">
        <v>33</v>
      </c>
      <c r="B68" s="21" t="s">
        <v>16</v>
      </c>
      <c r="C68" s="5" t="s">
        <v>11</v>
      </c>
      <c r="D68" s="9"/>
    </row>
    <row r="69" spans="1:6">
      <c r="A69" s="2" t="s">
        <v>36</v>
      </c>
      <c r="B69" s="4" t="s">
        <v>37</v>
      </c>
      <c r="C69" t="s">
        <v>38</v>
      </c>
      <c r="D69" s="9"/>
    </row>
    <row r="70" spans="1:6">
      <c r="A70" s="2" t="s">
        <v>2</v>
      </c>
      <c r="B70" s="2" t="s">
        <v>2</v>
      </c>
      <c r="C70" t="s">
        <v>2</v>
      </c>
      <c r="D70" s="9"/>
    </row>
    <row r="71" spans="1:6">
      <c r="A71" s="12">
        <v>29</v>
      </c>
      <c r="B71" s="12">
        <v>9.5</v>
      </c>
      <c r="C71" s="12">
        <v>15</v>
      </c>
      <c r="D71" s="9">
        <f>((A71*25.4)*(B71*25.4)*(0.0057/100))</f>
        <v>10.131270059999999</v>
      </c>
      <c r="E71" s="13">
        <f>D71</f>
        <v>10.131270059999999</v>
      </c>
      <c r="F71" t="s">
        <v>1</v>
      </c>
    </row>
    <row r="72" spans="1:6">
      <c r="A72" s="12">
        <v>29</v>
      </c>
      <c r="B72" s="12">
        <v>9.5</v>
      </c>
      <c r="C72" s="12">
        <v>15</v>
      </c>
      <c r="D72" s="9">
        <f>((A72*25.4)*(B72*25.4)*(0.0066/100))</f>
        <v>11.730944279999997</v>
      </c>
      <c r="E72" s="13">
        <f>D72</f>
        <v>11.730944279999997</v>
      </c>
      <c r="F72" t="s">
        <v>15</v>
      </c>
    </row>
    <row r="73" spans="1:6">
      <c r="A73" s="21" t="s">
        <v>33</v>
      </c>
      <c r="B73" s="21" t="s">
        <v>5</v>
      </c>
      <c r="C73" s="5" t="s">
        <v>12</v>
      </c>
      <c r="D73" s="9"/>
    </row>
    <row r="74" spans="1:6">
      <c r="A74" s="2" t="s">
        <v>9</v>
      </c>
      <c r="B74" s="4" t="s">
        <v>37</v>
      </c>
      <c r="C74" t="s">
        <v>38</v>
      </c>
      <c r="D74" s="9"/>
    </row>
    <row r="75" spans="1:6">
      <c r="A75" s="2" t="s">
        <v>9</v>
      </c>
      <c r="B75" s="2" t="s">
        <v>2</v>
      </c>
      <c r="C75" t="s">
        <v>2</v>
      </c>
      <c r="D75" s="9"/>
    </row>
    <row r="76" spans="1:6">
      <c r="A76" t="s">
        <v>17</v>
      </c>
      <c r="B76" s="12">
        <v>7.5</v>
      </c>
      <c r="C76" s="12">
        <v>16</v>
      </c>
      <c r="D76" s="9">
        <f>((B76*25.4)*((C76+B76)*25.4))*(0.0057/100)</f>
        <v>6.4814386500000003</v>
      </c>
      <c r="E76" s="13">
        <f>D76</f>
        <v>6.4814386500000003</v>
      </c>
      <c r="F76" t="s">
        <v>1</v>
      </c>
    </row>
    <row r="77" spans="1:6">
      <c r="A77" t="s">
        <v>17</v>
      </c>
      <c r="B77" s="12">
        <v>7.5</v>
      </c>
      <c r="C77" s="12">
        <v>16</v>
      </c>
      <c r="D77" s="9">
        <f>((B77*25.4)*((C77+B77)*25.4))*(0.0066/100)</f>
        <v>7.5048237000000002</v>
      </c>
      <c r="E77" s="13">
        <f>D77</f>
        <v>7.5048237000000002</v>
      </c>
      <c r="F77" t="s">
        <v>15</v>
      </c>
    </row>
    <row r="78" spans="1:6">
      <c r="B78" s="12"/>
      <c r="C78" s="12"/>
      <c r="D78" s="9"/>
      <c r="E78" s="13"/>
    </row>
    <row r="79" spans="1:6">
      <c r="B79" s="12"/>
      <c r="C79" s="12"/>
      <c r="D79" s="9"/>
      <c r="E79" s="13"/>
    </row>
    <row r="80" spans="1:6">
      <c r="B80" s="12"/>
      <c r="C80" s="12"/>
      <c r="D80" s="9"/>
      <c r="E80" s="13"/>
    </row>
    <row r="81" spans="1:6">
      <c r="D81" s="9"/>
    </row>
    <row r="82" spans="1:6" ht="36.6">
      <c r="A82" s="25" t="s">
        <v>29</v>
      </c>
      <c r="B82" s="28"/>
      <c r="C82" s="25" t="s">
        <v>29</v>
      </c>
      <c r="D82" s="9"/>
    </row>
    <row r="83" spans="1:6" ht="15.6">
      <c r="A83" s="27" t="s">
        <v>31</v>
      </c>
      <c r="B83" s="7"/>
      <c r="C83" s="27" t="s">
        <v>31</v>
      </c>
      <c r="D83" s="16"/>
    </row>
    <row r="84" spans="1:6">
      <c r="A84" s="1" t="s">
        <v>48</v>
      </c>
      <c r="B84" s="1"/>
      <c r="C84" s="1"/>
      <c r="D84" s="18"/>
      <c r="E84" s="15" t="s">
        <v>43</v>
      </c>
    </row>
    <row r="85" spans="1:6">
      <c r="A85" s="26" t="s">
        <v>0</v>
      </c>
      <c r="B85" s="26" t="s">
        <v>4</v>
      </c>
      <c r="C85" s="22" t="s">
        <v>18</v>
      </c>
      <c r="D85" s="9"/>
      <c r="E85" s="14" t="s">
        <v>44</v>
      </c>
    </row>
    <row r="86" spans="1:6">
      <c r="A86" s="4" t="s">
        <v>37</v>
      </c>
      <c r="B86" s="4" t="s">
        <v>7</v>
      </c>
      <c r="C86" s="4" t="s">
        <v>35</v>
      </c>
      <c r="D86" s="9"/>
    </row>
    <row r="87" spans="1:6">
      <c r="A87" s="2" t="s">
        <v>6</v>
      </c>
      <c r="B87" s="2" t="s">
        <v>3</v>
      </c>
      <c r="C87" s="2" t="s">
        <v>2</v>
      </c>
      <c r="D87" s="9"/>
    </row>
    <row r="88" spans="1:6">
      <c r="A88" s="12">
        <v>305</v>
      </c>
      <c r="B88" s="12">
        <v>70</v>
      </c>
      <c r="C88" s="12">
        <v>22.5</v>
      </c>
      <c r="D88" s="9">
        <f>A88*((A88*(B88/100)*2)+(C88*25.4))*(0.0066/100)</f>
        <v>20.099805</v>
      </c>
      <c r="E88" s="13">
        <f>D88</f>
        <v>20.099805</v>
      </c>
      <c r="F88" t="s">
        <v>1</v>
      </c>
    </row>
    <row r="89" spans="1:6">
      <c r="A89" s="12">
        <v>305</v>
      </c>
      <c r="B89" s="12">
        <v>70</v>
      </c>
      <c r="C89" s="12">
        <v>22.5</v>
      </c>
      <c r="D89" s="9">
        <f>A89*((A89*(B89/100)*2)+(C89*25.4))*(0.0084/100)</f>
        <v>25.581569999999999</v>
      </c>
      <c r="E89" s="13">
        <f>D89</f>
        <v>25.581569999999999</v>
      </c>
      <c r="F89" t="s">
        <v>15</v>
      </c>
    </row>
    <row r="90" spans="1:6">
      <c r="A90" s="26" t="s">
        <v>0</v>
      </c>
      <c r="B90" s="26" t="s">
        <v>16</v>
      </c>
      <c r="C90" s="22" t="s">
        <v>20</v>
      </c>
      <c r="D90" s="9"/>
    </row>
    <row r="91" spans="1:6">
      <c r="A91" s="2" t="s">
        <v>40</v>
      </c>
      <c r="B91" s="4" t="s">
        <v>37</v>
      </c>
      <c r="C91" t="s">
        <v>38</v>
      </c>
      <c r="D91" s="9"/>
    </row>
    <row r="92" spans="1:6">
      <c r="A92" s="2" t="s">
        <v>2</v>
      </c>
      <c r="B92" s="2" t="s">
        <v>2</v>
      </c>
      <c r="C92" t="s">
        <v>2</v>
      </c>
      <c r="D92" s="9"/>
    </row>
    <row r="93" spans="1:6">
      <c r="A93" s="12">
        <v>32</v>
      </c>
      <c r="B93" s="12">
        <v>14</v>
      </c>
      <c r="C93" s="12">
        <v>15</v>
      </c>
      <c r="D93" s="9">
        <f>((A93*25.4)*(B93*25.4)*(0.0066/100))</f>
        <v>19.076090879999999</v>
      </c>
      <c r="E93" s="13">
        <f>D93</f>
        <v>19.076090879999999</v>
      </c>
      <c r="F93" t="s">
        <v>1</v>
      </c>
    </row>
    <row r="94" spans="1:6">
      <c r="A94" s="12">
        <v>32</v>
      </c>
      <c r="B94" s="12">
        <v>14</v>
      </c>
      <c r="C94" s="12">
        <v>15</v>
      </c>
      <c r="D94" s="9">
        <f>((A94*25.4)*(B94*25.4)*(0.0084/100))</f>
        <v>24.278661119999992</v>
      </c>
      <c r="E94" s="13">
        <f>D94</f>
        <v>24.278661119999992</v>
      </c>
      <c r="F94" t="s">
        <v>15</v>
      </c>
    </row>
    <row r="95" spans="1:6">
      <c r="A95" s="26" t="s">
        <v>0</v>
      </c>
      <c r="B95" s="26" t="s">
        <v>5</v>
      </c>
      <c r="C95" s="22" t="s">
        <v>19</v>
      </c>
      <c r="D95" s="9"/>
    </row>
    <row r="96" spans="1:6">
      <c r="A96" s="2" t="s">
        <v>9</v>
      </c>
      <c r="B96" s="4" t="s">
        <v>37</v>
      </c>
      <c r="C96" t="s">
        <v>38</v>
      </c>
      <c r="D96" s="9"/>
    </row>
    <row r="97" spans="1:6">
      <c r="A97" s="2" t="s">
        <v>9</v>
      </c>
      <c r="B97" s="2" t="s">
        <v>2</v>
      </c>
      <c r="C97" t="s">
        <v>2</v>
      </c>
      <c r="D97" s="9"/>
    </row>
    <row r="98" spans="1:6">
      <c r="A98" t="s">
        <v>17</v>
      </c>
      <c r="B98" s="12">
        <v>12.5</v>
      </c>
      <c r="C98" s="12">
        <v>20</v>
      </c>
      <c r="D98" s="9">
        <f>((B98*25.4)*((C98+B98)*25.4))*(0.0066/100)</f>
        <v>17.2983525</v>
      </c>
      <c r="E98" s="13">
        <f>D98</f>
        <v>17.2983525</v>
      </c>
      <c r="F98" t="s">
        <v>1</v>
      </c>
    </row>
    <row r="99" spans="1:6">
      <c r="A99" t="s">
        <v>17</v>
      </c>
      <c r="B99" s="12">
        <v>12.5</v>
      </c>
      <c r="C99" s="12">
        <v>20</v>
      </c>
      <c r="D99" s="9">
        <f>((B99*25.4)*((C99+B99)*25.4))*(0.0084/100)</f>
        <v>22.016085</v>
      </c>
      <c r="E99" s="13">
        <f>D99</f>
        <v>22.016085</v>
      </c>
      <c r="F99" t="s">
        <v>15</v>
      </c>
    </row>
    <row r="100" spans="1:6">
      <c r="A100" s="21" t="s">
        <v>33</v>
      </c>
      <c r="B100" s="21" t="s">
        <v>4</v>
      </c>
      <c r="C100" s="24" t="s">
        <v>18</v>
      </c>
      <c r="D100" s="9"/>
    </row>
    <row r="101" spans="1:6">
      <c r="A101" s="4" t="s">
        <v>37</v>
      </c>
      <c r="B101" s="4" t="s">
        <v>7</v>
      </c>
      <c r="C101" s="4" t="s">
        <v>35</v>
      </c>
      <c r="D101" s="9"/>
    </row>
    <row r="102" spans="1:6">
      <c r="A102" s="2" t="s">
        <v>6</v>
      </c>
      <c r="B102" s="2" t="s">
        <v>3</v>
      </c>
      <c r="C102" s="2" t="s">
        <v>2</v>
      </c>
      <c r="D102" s="9"/>
    </row>
    <row r="103" spans="1:6">
      <c r="A103" s="12">
        <v>305</v>
      </c>
      <c r="B103" s="12">
        <v>70</v>
      </c>
      <c r="C103" s="12">
        <v>22.5</v>
      </c>
      <c r="D103" s="9">
        <f>A103*((A103*(B103/100)*2)+(C103*25.4))*(0.012/100)</f>
        <v>36.545099999999998</v>
      </c>
      <c r="E103" s="13">
        <f>D103</f>
        <v>36.545099999999998</v>
      </c>
      <c r="F103" t="s">
        <v>1</v>
      </c>
    </row>
    <row r="104" spans="1:6">
      <c r="A104" s="12">
        <v>305</v>
      </c>
      <c r="B104" s="12">
        <v>70</v>
      </c>
      <c r="C104" s="12">
        <v>22.5</v>
      </c>
      <c r="D104" s="9">
        <f>A104*((A104*(B104/100)*2)+(C104*25.4))*(0.0152/100)</f>
        <v>46.290460000000003</v>
      </c>
      <c r="E104" s="13">
        <f>D104</f>
        <v>46.290460000000003</v>
      </c>
      <c r="F104" t="s">
        <v>15</v>
      </c>
    </row>
    <row r="105" spans="1:6">
      <c r="A105" s="21" t="s">
        <v>33</v>
      </c>
      <c r="B105" s="21" t="s">
        <v>16</v>
      </c>
      <c r="C105" s="24" t="s">
        <v>20</v>
      </c>
      <c r="D105" s="9"/>
    </row>
    <row r="106" spans="1:6">
      <c r="A106" s="2" t="s">
        <v>40</v>
      </c>
      <c r="B106" s="4" t="s">
        <v>37</v>
      </c>
      <c r="C106" t="s">
        <v>38</v>
      </c>
      <c r="D106" s="9"/>
    </row>
    <row r="107" spans="1:6">
      <c r="A107" s="2" t="s">
        <v>2</v>
      </c>
      <c r="B107" s="2" t="s">
        <v>2</v>
      </c>
      <c r="C107" t="s">
        <v>2</v>
      </c>
      <c r="D107" s="9"/>
    </row>
    <row r="108" spans="1:6">
      <c r="A108" s="12">
        <v>32</v>
      </c>
      <c r="B108" s="12">
        <v>14</v>
      </c>
      <c r="C108" s="12">
        <v>15</v>
      </c>
      <c r="D108" s="9">
        <f>((A108*25.4)*(B108*25.4)*(0.012/100))</f>
        <v>34.683801599999995</v>
      </c>
      <c r="E108" s="13">
        <f>D108</f>
        <v>34.683801599999995</v>
      </c>
      <c r="F108" t="s">
        <v>1</v>
      </c>
    </row>
    <row r="109" spans="1:6">
      <c r="A109" s="12">
        <v>32</v>
      </c>
      <c r="B109" s="12">
        <v>14</v>
      </c>
      <c r="C109" s="12">
        <v>15</v>
      </c>
      <c r="D109" s="9">
        <f>((A109*25.4)*(B109*25.4)*(0.0152/100))</f>
        <v>43.932815359999992</v>
      </c>
      <c r="E109" s="13">
        <f>D109</f>
        <v>43.932815359999992</v>
      </c>
      <c r="F109" t="s">
        <v>15</v>
      </c>
    </row>
    <row r="110" spans="1:6">
      <c r="A110" s="21" t="s">
        <v>33</v>
      </c>
      <c r="B110" s="21" t="s">
        <v>5</v>
      </c>
      <c r="C110" s="24" t="s">
        <v>19</v>
      </c>
      <c r="D110" s="9"/>
    </row>
    <row r="111" spans="1:6">
      <c r="A111" s="2" t="s">
        <v>9</v>
      </c>
      <c r="B111" s="4" t="s">
        <v>37</v>
      </c>
      <c r="C111" t="s">
        <v>38</v>
      </c>
      <c r="D111" s="9"/>
    </row>
    <row r="112" spans="1:6">
      <c r="A112" s="2" t="s">
        <v>9</v>
      </c>
      <c r="B112" s="2" t="s">
        <v>2</v>
      </c>
      <c r="C112" t="s">
        <v>2</v>
      </c>
      <c r="D112" s="9"/>
    </row>
    <row r="113" spans="1:6">
      <c r="A113" t="s">
        <v>17</v>
      </c>
      <c r="B113" s="12">
        <v>12.5</v>
      </c>
      <c r="C113" s="12">
        <v>20</v>
      </c>
      <c r="D113" s="9">
        <f>((B113*25.4)*((C113+B113)*25.4))*(0.012/100)</f>
        <v>31.451550000000001</v>
      </c>
      <c r="E113" s="13">
        <f>D113</f>
        <v>31.451550000000001</v>
      </c>
      <c r="F113" t="s">
        <v>1</v>
      </c>
    </row>
    <row r="114" spans="1:6">
      <c r="A114" t="s">
        <v>17</v>
      </c>
      <c r="B114" s="12">
        <v>12.5</v>
      </c>
      <c r="C114" s="12">
        <v>20</v>
      </c>
      <c r="D114" s="9">
        <f>((B114*25.4)*((C114+B114)*25.4))*(0.0152/100)</f>
        <v>39.838630000000002</v>
      </c>
      <c r="E114" s="13">
        <f>D114</f>
        <v>39.838630000000002</v>
      </c>
      <c r="F114" t="s">
        <v>15</v>
      </c>
    </row>
    <row r="115" spans="1:6">
      <c r="B115" s="12"/>
      <c r="C115" s="12"/>
      <c r="D115" s="9"/>
      <c r="E115" s="13"/>
    </row>
    <row r="116" spans="1:6">
      <c r="B116" s="12"/>
      <c r="C116" s="12"/>
      <c r="D116" s="9"/>
      <c r="E116" s="13"/>
    </row>
    <row r="117" spans="1:6">
      <c r="B117" s="12"/>
      <c r="C117" s="12"/>
      <c r="D117" s="9"/>
      <c r="E117" s="13"/>
    </row>
    <row r="118" spans="1:6">
      <c r="D118" s="9"/>
      <c r="E118" s="6"/>
    </row>
    <row r="119" spans="1:6" ht="36.6">
      <c r="A119" s="29" t="s">
        <v>53</v>
      </c>
      <c r="B119" s="30"/>
      <c r="C119" s="29"/>
      <c r="D119" s="11"/>
    </row>
    <row r="120" spans="1:6" ht="15.6">
      <c r="A120" s="20" t="s">
        <v>31</v>
      </c>
      <c r="B120" s="8"/>
      <c r="C120" s="20" t="s">
        <v>31</v>
      </c>
      <c r="D120" s="11"/>
      <c r="E120" s="15" t="s">
        <v>9</v>
      </c>
    </row>
    <row r="121" spans="1:6">
      <c r="A121" s="5" t="s">
        <v>50</v>
      </c>
      <c r="B121" s="1"/>
      <c r="C121" s="1"/>
      <c r="D121" s="10"/>
      <c r="E121" s="15" t="s">
        <v>43</v>
      </c>
    </row>
    <row r="122" spans="1:6">
      <c r="A122" s="3" t="s">
        <v>33</v>
      </c>
      <c r="B122" s="3" t="s">
        <v>4</v>
      </c>
      <c r="C122" s="24" t="s">
        <v>23</v>
      </c>
      <c r="D122" s="9"/>
      <c r="E122" s="14" t="s">
        <v>44</v>
      </c>
    </row>
    <row r="123" spans="1:6">
      <c r="A123" s="4" t="s">
        <v>37</v>
      </c>
      <c r="B123" s="4" t="s">
        <v>7</v>
      </c>
      <c r="C123" s="4" t="s">
        <v>38</v>
      </c>
      <c r="D123" s="9"/>
    </row>
    <row r="124" spans="1:6">
      <c r="A124" s="2" t="s">
        <v>6</v>
      </c>
      <c r="B124" s="2" t="s">
        <v>3</v>
      </c>
      <c r="C124" s="2" t="s">
        <v>2</v>
      </c>
      <c r="D124" s="9"/>
    </row>
    <row r="125" spans="1:6">
      <c r="A125" s="12">
        <v>385</v>
      </c>
      <c r="B125" s="12">
        <v>65</v>
      </c>
      <c r="C125" s="12">
        <v>22.5</v>
      </c>
      <c r="D125" s="9">
        <f>A125*((A125*(B125/100)*2)+(C125*25.4))*(0.012/100)</f>
        <v>49.526400000000002</v>
      </c>
      <c r="E125" s="13">
        <f>D125</f>
        <v>49.526400000000002</v>
      </c>
      <c r="F125" t="s">
        <v>1</v>
      </c>
    </row>
    <row r="126" spans="1:6">
      <c r="A126" s="12">
        <v>385</v>
      </c>
      <c r="B126" s="12">
        <v>65</v>
      </c>
      <c r="C126" s="12">
        <v>22.5</v>
      </c>
      <c r="D126" s="9">
        <f>A126*((A126*(B126/100)*2)+(C126*25.4))*(0.0152/100)</f>
        <v>62.733440000000002</v>
      </c>
      <c r="E126" s="13">
        <f>D126</f>
        <v>62.733440000000002</v>
      </c>
      <c r="F126" t="s">
        <v>15</v>
      </c>
    </row>
    <row r="127" spans="1:6">
      <c r="A127" s="3" t="s">
        <v>33</v>
      </c>
      <c r="B127" s="3" t="s">
        <v>16</v>
      </c>
      <c r="C127" s="24" t="s">
        <v>22</v>
      </c>
      <c r="D127" s="9"/>
    </row>
    <row r="128" spans="1:6">
      <c r="A128" s="2" t="s">
        <v>36</v>
      </c>
      <c r="B128" s="4" t="s">
        <v>37</v>
      </c>
      <c r="C128" t="s">
        <v>38</v>
      </c>
      <c r="D128" s="9"/>
    </row>
    <row r="129" spans="1:10">
      <c r="A129" s="2" t="s">
        <v>2</v>
      </c>
      <c r="B129" s="2" t="s">
        <v>2</v>
      </c>
      <c r="C129" t="s">
        <v>2</v>
      </c>
      <c r="D129" s="9"/>
    </row>
    <row r="130" spans="1:10">
      <c r="A130" s="12">
        <v>48</v>
      </c>
      <c r="B130" s="12">
        <v>20</v>
      </c>
      <c r="C130" s="12">
        <v>24</v>
      </c>
      <c r="D130" s="9">
        <f>((A130*25.4)*(B130*25.4)*(0.012/100))</f>
        <v>74.322431999999992</v>
      </c>
      <c r="E130" s="13">
        <f>D130</f>
        <v>74.322431999999992</v>
      </c>
      <c r="F130" t="s">
        <v>1</v>
      </c>
    </row>
    <row r="131" spans="1:10">
      <c r="A131" s="12">
        <v>48</v>
      </c>
      <c r="B131" s="12">
        <v>20</v>
      </c>
      <c r="C131" s="12">
        <v>24</v>
      </c>
      <c r="D131" s="9">
        <f>((A131*25.4)*(B131*25.4)*(0.0152/100))</f>
        <v>94.141747199999983</v>
      </c>
      <c r="E131" s="13">
        <f>D131</f>
        <v>94.141747199999983</v>
      </c>
      <c r="F131" t="s">
        <v>15</v>
      </c>
    </row>
    <row r="132" spans="1:10">
      <c r="A132" s="3" t="s">
        <v>33</v>
      </c>
      <c r="B132" s="3" t="s">
        <v>5</v>
      </c>
      <c r="C132" s="24" t="s">
        <v>21</v>
      </c>
      <c r="D132" s="9"/>
    </row>
    <row r="133" spans="1:10">
      <c r="A133" s="2" t="s">
        <v>9</v>
      </c>
      <c r="B133" s="4" t="s">
        <v>37</v>
      </c>
      <c r="C133" t="s">
        <v>38</v>
      </c>
      <c r="D133" s="9"/>
    </row>
    <row r="134" spans="1:10">
      <c r="A134" s="2" t="s">
        <v>9</v>
      </c>
      <c r="B134" s="2" t="s">
        <v>2</v>
      </c>
      <c r="C134" t="s">
        <v>2</v>
      </c>
      <c r="D134" s="9"/>
    </row>
    <row r="135" spans="1:10">
      <c r="A135" t="s">
        <v>17</v>
      </c>
      <c r="B135" s="12">
        <v>14</v>
      </c>
      <c r="C135" s="12">
        <v>24</v>
      </c>
      <c r="D135" s="9">
        <f>((B135*25.4)*((C135+B135)*25.4))*(0.012/100)</f>
        <v>41.187014399999995</v>
      </c>
      <c r="E135" s="13">
        <f>D135</f>
        <v>41.187014399999995</v>
      </c>
      <c r="F135" t="s">
        <v>1</v>
      </c>
    </row>
    <row r="136" spans="1:10">
      <c r="A136" t="s">
        <v>17</v>
      </c>
      <c r="B136" s="12">
        <v>14</v>
      </c>
      <c r="C136" s="12">
        <v>24</v>
      </c>
      <c r="D136" s="9">
        <f>((B136*25.4)*((C136+B136)*25.4))*(0.0152/100)</f>
        <v>52.17021823999999</v>
      </c>
      <c r="E136" s="13">
        <f>D136</f>
        <v>52.17021823999999</v>
      </c>
      <c r="F136" t="s">
        <v>15</v>
      </c>
      <c r="I136" t="s">
        <v>9</v>
      </c>
    </row>
    <row r="137" spans="1:10">
      <c r="B137" s="12"/>
      <c r="C137" s="12"/>
      <c r="D137" s="9"/>
      <c r="E137" s="13"/>
    </row>
    <row r="138" spans="1:10">
      <c r="B138" s="12"/>
      <c r="C138" s="12"/>
      <c r="D138" s="9"/>
      <c r="E138" s="13"/>
    </row>
    <row r="139" spans="1:10">
      <c r="B139" s="12"/>
      <c r="C139" s="12"/>
      <c r="D139" s="9"/>
      <c r="E139" s="13"/>
    </row>
    <row r="140" spans="1:10">
      <c r="D140" s="9"/>
    </row>
    <row r="141" spans="1:10" ht="36.6">
      <c r="A141" s="31" t="s">
        <v>52</v>
      </c>
      <c r="B141" s="32"/>
      <c r="C141" s="31"/>
      <c r="D141" s="9"/>
    </row>
    <row r="142" spans="1:10" ht="15.6">
      <c r="A142" s="23" t="s">
        <v>32</v>
      </c>
      <c r="B142" s="12"/>
      <c r="C142" s="23" t="s">
        <v>32</v>
      </c>
      <c r="D142" s="9"/>
      <c r="E142" s="15" t="s">
        <v>9</v>
      </c>
    </row>
    <row r="143" spans="1:10">
      <c r="A143" s="24" t="s">
        <v>51</v>
      </c>
      <c r="B143" s="12"/>
      <c r="C143" s="12"/>
      <c r="D143" s="9"/>
      <c r="E143" s="15" t="s">
        <v>43</v>
      </c>
    </row>
    <row r="144" spans="1:10">
      <c r="A144" s="3" t="s">
        <v>24</v>
      </c>
      <c r="B144" s="3" t="s">
        <v>4</v>
      </c>
      <c r="C144" s="24" t="s">
        <v>25</v>
      </c>
      <c r="D144" s="9"/>
      <c r="E144" s="14" t="s">
        <v>44</v>
      </c>
      <c r="J144" s="6" t="s">
        <v>9</v>
      </c>
    </row>
    <row r="145" spans="1:6">
      <c r="A145" s="2" t="s">
        <v>36</v>
      </c>
      <c r="B145" s="4" t="s">
        <v>37</v>
      </c>
      <c r="C145" s="12"/>
      <c r="D145" s="9"/>
    </row>
    <row r="146" spans="1:6">
      <c r="A146" s="2" t="s">
        <v>6</v>
      </c>
      <c r="B146" s="2" t="s">
        <v>6</v>
      </c>
      <c r="C146" s="12"/>
      <c r="D146" s="9"/>
    </row>
    <row r="147" spans="1:6">
      <c r="A147" s="12">
        <v>550</v>
      </c>
      <c r="B147" s="12">
        <v>35</v>
      </c>
      <c r="C147" s="12"/>
      <c r="D147" s="9">
        <f>(A147*B147*0.006)/100</f>
        <v>1.155</v>
      </c>
      <c r="E147" s="13">
        <f>D147</f>
        <v>1.155</v>
      </c>
      <c r="F147" t="s">
        <v>1</v>
      </c>
    </row>
    <row r="148" spans="1:6">
      <c r="A148" s="3" t="s">
        <v>24</v>
      </c>
      <c r="B148" s="3" t="s">
        <v>16</v>
      </c>
      <c r="C148" s="24" t="s">
        <v>26</v>
      </c>
      <c r="D148" s="9"/>
    </row>
    <row r="149" spans="1:6">
      <c r="A149" s="2" t="s">
        <v>36</v>
      </c>
      <c r="B149" s="4" t="s">
        <v>37</v>
      </c>
      <c r="C149" s="12"/>
      <c r="D149" s="9"/>
    </row>
    <row r="150" spans="1:6">
      <c r="A150" s="2" t="s">
        <v>2</v>
      </c>
      <c r="B150" s="2" t="s">
        <v>2</v>
      </c>
      <c r="C150" s="12"/>
      <c r="D150" s="9"/>
    </row>
    <row r="151" spans="1:6">
      <c r="A151" s="12">
        <v>22</v>
      </c>
      <c r="B151" s="12">
        <v>1.38</v>
      </c>
      <c r="C151" s="12"/>
      <c r="D151" s="9">
        <f>((A151*25.4)*(B151*25.4)*0.006)/100</f>
        <v>1.1752234559999997</v>
      </c>
      <c r="E151" s="13">
        <f>D151</f>
        <v>1.1752234559999997</v>
      </c>
      <c r="F151" t="s">
        <v>1</v>
      </c>
    </row>
    <row r="152" spans="1:6">
      <c r="A152" s="3" t="s">
        <v>24</v>
      </c>
      <c r="B152" s="3" t="s">
        <v>27</v>
      </c>
      <c r="C152" s="24" t="s">
        <v>28</v>
      </c>
      <c r="D152" s="9"/>
    </row>
    <row r="153" spans="1:6">
      <c r="A153" s="4" t="s">
        <v>37</v>
      </c>
      <c r="B153" s="2" t="s">
        <v>41</v>
      </c>
      <c r="D153" s="9"/>
    </row>
    <row r="154" spans="1:6">
      <c r="A154" s="2" t="s">
        <v>6</v>
      </c>
      <c r="B154" s="2" t="s">
        <v>6</v>
      </c>
      <c r="D154" s="9"/>
    </row>
    <row r="155" spans="1:6">
      <c r="A155" s="12">
        <v>37</v>
      </c>
      <c r="B155" s="12">
        <v>490</v>
      </c>
      <c r="D155" s="9">
        <f>((B155+(2*A155))*A155)*(0.006/100)</f>
        <v>1.2520800000000001</v>
      </c>
      <c r="E155" s="13">
        <f>D155</f>
        <v>1.2520800000000001</v>
      </c>
      <c r="F155" t="s">
        <v>1</v>
      </c>
    </row>
  </sheetData>
  <mergeCells count="1">
    <mergeCell ref="A1:D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AG2RLM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VELKOSKI</dc:creator>
  <cp:lastModifiedBy>BENOIT WEINGAESSEL</cp:lastModifiedBy>
  <cp:lastPrinted>2016-01-25T17:06:33Z</cp:lastPrinted>
  <dcterms:created xsi:type="dcterms:W3CDTF">2015-04-07T09:16:43Z</dcterms:created>
  <dcterms:modified xsi:type="dcterms:W3CDTF">2018-03-19T12:50:52Z</dcterms:modified>
</cp:coreProperties>
</file>